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446" windowWidth="12120" windowHeight="9120" tabRatio="940" activeTab="0"/>
  </bookViews>
  <sheets>
    <sheet name="Anexo XVI - Saúde " sheetId="1" r:id="rId1"/>
  </sheets>
  <definedNames>
    <definedName name="_xlnm.Print_Area" localSheetId="0">'Anexo XVI - Saúde '!$A$1:$E$81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<sst xmlns="http://schemas.openxmlformats.org/spreadsheetml/2006/main" count="106" uniqueCount="83">
  <si>
    <t>DESPESAS LIQUIDADAS</t>
  </si>
  <si>
    <t>(d)</t>
  </si>
  <si>
    <t>(e)</t>
  </si>
  <si>
    <t>(g)</t>
  </si>
  <si>
    <t>DESPESAS CORRENTES</t>
  </si>
  <si>
    <t>DESPESAS DE CAPITAL</t>
  </si>
  <si>
    <t>TOTAL</t>
  </si>
  <si>
    <t>(-) RESTOS A PAGAR INSCRITOS NO EXERCÍCIO SEM DISPONIBILIDADE FINANCEIRA</t>
  </si>
  <si>
    <t>DE RECURSOS PRÓPRIOS VINCULADOS¹</t>
  </si>
  <si>
    <t xml:space="preserve">    Pessoal e Encargos Sociais</t>
  </si>
  <si>
    <t xml:space="preserve">    Outras Despesas Correntes</t>
  </si>
  <si>
    <t>(b/a) x 100</t>
  </si>
  <si>
    <t>(d/c) x 100</t>
  </si>
  <si>
    <t>(e/V e) x 100</t>
  </si>
  <si>
    <t>(g/total g) x 100</t>
  </si>
  <si>
    <t>DESPESAS COM SAÚDE (V) = (IV)</t>
  </si>
  <si>
    <t>TOTAL DAS DESPESAS PRÓPRIAS COM AÇÕES E SERVIÇOS PÚBLICOS DE SAÚDE (VI)</t>
  </si>
  <si>
    <t>RESTOS A PAGAR DE DESPESAS PRÓPRIAS COM AÇÕES E SERVIÇOS PÚBLICOS DE SAÚDE (VII)</t>
  </si>
  <si>
    <t xml:space="preserve">    Impostos</t>
  </si>
  <si>
    <t>Outras Subfunções</t>
  </si>
  <si>
    <t xml:space="preserve">    Receitas de Transferências Constitucionais e Legais</t>
  </si>
  <si>
    <t>(f)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</si>
  <si>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</si>
  <si>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</si>
  <si>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</si>
  <si>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</si>
  <si>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</si>
  <si>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</si>
  <si>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(-) DESPESAS COM INATIVOS E PENSIONISTAS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</si>
  <si>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</si>
  <si>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</si>
  <si>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</si>
  <si>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</si>
  <si>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</si>
  <si>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</si>
  <si>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</si>
  <si>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RECEITAS DE OPERAÇÕES DE CRÉDITO VINCULADAS À SAÚDE (III)</t>
  </si>
  <si>
    <t>OUTRAS RECEITAS ORÇAMENTÁRIAS</t>
  </si>
  <si>
    <t>TRANSFERÊNCIA DE RECURSOS DO SISTEMA ÚNICO DE SAÚDE-SUS (II)</t>
  </si>
  <si>
    <r>
      <t>TOTAL</t>
    </r>
    <r>
      <rPr>
        <sz val="8"/>
        <color indexed="12"/>
        <rFont val="Times New Roman"/>
        <family val="1"/>
      </rPr>
      <t xml:space="preserve"> </t>
    </r>
    <r>
      <rPr>
        <sz val="8"/>
        <rFont val="Times New Roman"/>
        <family val="1"/>
      </rPr>
      <t>(IV)</t>
    </r>
  </si>
  <si>
    <t>RREO – ANEXO  XVI (ADCT, art. 77)</t>
  </si>
  <si>
    <t>RECEITA DE IMPOSTOS LÍQUIDA E TRANSFERÊNCIAS CONSTITUCIONAIS E LEGAIS (I)</t>
  </si>
  <si>
    <t xml:space="preserve">    Multas, Juros de Mora e Outros Encargos dos Impostos </t>
  </si>
  <si>
    <t xml:space="preserve">    Multas, Juros de Mora, Atualização Monetária e Outros Encargos da Dívida Ativa dos Impostos</t>
  </si>
  <si>
    <t>CONTROLE DE RESTOS A PAGAR  VINCULADOS À SAÚDE</t>
  </si>
  <si>
    <t>RESTOS A PAGAR INSCRITOS COM DISPONIBILIDADE FINANCEIRA</t>
  </si>
  <si>
    <t>Inscritos em Exercícios Anteriores</t>
  </si>
  <si>
    <t>DEMONSTRATIVO DA RECEITA DE IMPOSTOS LÍQUIDA E DAS DESPESAS PRÓPRIAS COM AÇÕES E SERVIÇOS PÚBLICOS DE SAÚDE</t>
  </si>
  <si>
    <t>¹ Essa linha apresentará valor somente no Relatório Resumido da Execução Orçamentária do último bimestre do exercício.</t>
  </si>
  <si>
    <t>² Limite anual mínimo a ser cumprido no encerramento do exercício.</t>
  </si>
  <si>
    <t>Até o Semestre</t>
  </si>
  <si>
    <t>DESPESAS PRÓPRIAS COM AÇÕES E SERVIÇOS PÚBLICOS DE SAÚDE</t>
  </si>
  <si>
    <t>(-) DESPESAS CUSTEADAS COM OUTROS RECURSOS DESTINADOS Á SAÚDE</t>
  </si>
  <si>
    <t xml:space="preserve">    Recursos de Transferências do  Sistema Único de Saúde - SUS</t>
  </si>
  <si>
    <t>-</t>
  </si>
  <si>
    <t xml:space="preserve">    Recursos de Operações de Crédito</t>
  </si>
  <si>
    <t xml:space="preserve">    Outros Recursos</t>
  </si>
  <si>
    <t>(-) DEDUÇÃO PARA O FUNDEB</t>
  </si>
  <si>
    <t>INSCRITOS EM EXERCÍCIOS ANTERIORES</t>
  </si>
  <si>
    <t>Cancelados em</t>
  </si>
  <si>
    <t>RELATÓRIO RESUMIDO DA EXECUÇÃO ORÇAMENTÁRIA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</si>
  <si>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</si>
  <si>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</si>
  <si>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</si>
  <si>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</si>
  <si>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</si>
  <si>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</si>
  <si>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%</t>
  </si>
  <si>
    <t>(a)</t>
  </si>
  <si>
    <t>(b)</t>
  </si>
  <si>
    <t>(c)</t>
  </si>
  <si>
    <t xml:space="preserve">    Dívida Ativa dos Impostos</t>
  </si>
  <si>
    <t>DOTAÇÃO</t>
  </si>
  <si>
    <t>CLEONE GOMES DO NASCIMENTO                                                                    ALEXANDER FERRÃO</t>
  </si>
  <si>
    <t>NEILA BISSOLI</t>
  </si>
  <si>
    <t>Contadora CRC-ES n° 011102/O-9</t>
  </si>
  <si>
    <t xml:space="preserve">                      Prefeito Municipal                                                                                   Secretário Municipal de Finanças</t>
  </si>
  <si>
    <t>FONTE: Balancetes acumulados até dezembro/2009 da receita e da despesa orçamentárias do Fundo Municipal de Saúde.</t>
  </si>
  <si>
    <t>MUNICÍPIO DE CASTELO-ES</t>
  </si>
  <si>
    <t>2º SEMESTRE - JULHO A DEZEMBRO DE 2009</t>
  </si>
  <si>
    <t>DE RECURSOS PRÓPRIOS VINCULADOS</t>
  </si>
  <si>
    <t>OBSERVAÇÃO 1: Em 2009, foi repassado à Santa Casa de Misericórdia de Castelo com recursos da Prefeiura (não vinculados ao Fundo Municipal de Saúde) o total de R$ 233.920,48, sendo R$ 211.920,48 como subvenção social e R$ 22.000,00 como obras e instalações.</t>
  </si>
  <si>
    <t>PARTICIPAÇÃO DAS DESPESAS COM AÇÕES E SERVIÇOS PÚBLICOS DE SAÚDE NA RECEITA  DE IMPOSTOS LÍQUIDA E TRANSFERÊNCIAS E LEGAIS - LIMITE CONSTITUCIONAL &lt;%&gt;² [(VI - VII f) / I]CONSTITUCIONAIS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</si>
</sst>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  <numFmt numFmtId="165" formatCode="0.0%"/>
    <numFmt numFmtId="166" formatCode="000,000.00"/>
    <numFmt numFmtId="167" formatCode="0,000,000.0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b/>
      <sz val="1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94">
    <xf numFmtId="0" fontId="0" fillId="0" borderId="0" xfId="0" applyAlignment="1">
      <alignment/>
    </xf>
    <xf numFmtId="8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center"/>
    </xf>
    <xf numFmtId="164" fontId="4" fillId="0" borderId="11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164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justify" vertical="justify" wrapText="1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164" fontId="4" fillId="0" borderId="22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164" fontId="4" fillId="0" borderId="20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right" vertical="center"/>
    </xf>
    <xf numFmtId="164" fontId="8" fillId="0" borderId="17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164" fontId="4" fillId="0" borderId="17" xfId="0" applyNumberFormat="1" applyFont="1" applyFill="1" applyBorder="1" applyAlignment="1">
      <alignment horizontal="right" vertical="center"/>
    </xf>
    <xf numFmtId="164" fontId="0" fillId="0" borderId="17" xfId="0" applyNumberFormat="1" applyBorder="1" applyAlignment="1">
      <alignment horizontal="right" vertical="center"/>
    </xf>
    <xf numFmtId="0" fontId="4" fillId="0" borderId="0" xfId="0" applyFont="1" applyFill="1" applyBorder="1" applyAlignment="1">
      <alignment horizontal="justify" vertical="justify" wrapText="1"/>
    </xf>
    <xf numFmtId="0" fontId="0" fillId="0" borderId="0" xfId="0" applyFill="1" applyAlignment="1">
      <alignment horizontal="justify" vertical="justify" wrapText="1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justify" vertical="justify" wrapText="1"/>
    </xf>
    <xf numFmtId="0" fontId="4" fillId="0" borderId="11" xfId="0" applyFont="1" applyFill="1" applyBorder="1" applyAlignment="1">
      <alignment horizontal="justify" vertical="justify" wrapText="1"/>
    </xf>
    <xf numFmtId="0" fontId="4" fillId="0" borderId="23" xfId="0" applyFont="1" applyFill="1" applyBorder="1" applyAlignment="1">
      <alignment horizontal="justify" vertical="justify" wrapText="1"/>
    </xf>
    <xf numFmtId="0" fontId="0" fillId="0" borderId="14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0" fontId="0" fillId="0" borderId="21" xfId="0" applyBorder="1" applyAlignment="1">
      <alignment horizontal="justify" vertical="justify" wrapText="1"/>
    </xf>
    <xf numFmtId="0" fontId="4" fillId="0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view="pageBreakPreview" zoomScaleSheetLayoutView="100" zoomScalePageLayoutView="0" workbookViewId="0" topLeftCell="A28">
      <selection activeCell="E58" sqref="E58"/>
    </sheetView>
  </sheetViews>
  <sheetFormatPr defaultColWidth="6.8515625" defaultRowHeight="11.25" customHeight="1"/>
  <cols>
    <col min="1" max="1" width="60.8515625" style="2" customWidth="1"/>
    <col min="2" max="5" width="14.7109375" style="2" customWidth="1"/>
    <col min="6" max="6" width="10.00390625" style="2" bestFit="1" customWidth="1"/>
    <col min="7" max="16384" width="6.8515625" style="2" customWidth="1"/>
  </cols>
  <sheetData>
    <row r="1" spans="1:5" s="5" customFormat="1" ht="11.25" customHeight="1">
      <c r="A1" s="87" t="s">
        <v>78</v>
      </c>
      <c r="B1" s="87"/>
      <c r="C1" s="87"/>
      <c r="D1" s="87"/>
      <c r="E1" s="87"/>
    </row>
    <row r="2" spans="1:5" s="5" customFormat="1" ht="11.25" customHeight="1">
      <c r="A2" s="87" t="s">
        <v>60</v>
      </c>
      <c r="B2" s="87"/>
      <c r="C2" s="87"/>
      <c r="D2" s="87"/>
      <c r="E2" s="87"/>
    </row>
    <row r="3" spans="1:5" s="5" customFormat="1" ht="11.25" customHeight="1">
      <c r="A3" s="88" t="s">
        <v>47</v>
      </c>
      <c r="B3" s="88"/>
      <c r="C3" s="88"/>
      <c r="D3" s="88"/>
      <c r="E3" s="88"/>
    </row>
    <row r="4" spans="1:5" s="5" customFormat="1" ht="11.25" customHeight="1">
      <c r="A4" s="87" t="s">
        <v>61</v>
      </c>
      <c r="B4" s="87"/>
      <c r="C4" s="87"/>
      <c r="D4" s="87"/>
      <c r="E4" s="87"/>
    </row>
    <row r="5" spans="1:5" s="5" customFormat="1" ht="11.25" customHeight="1">
      <c r="A5" s="87" t="s">
        <v>79</v>
      </c>
      <c r="B5" s="87"/>
      <c r="C5" s="87"/>
      <c r="D5" s="87"/>
      <c r="E5" s="87"/>
    </row>
    <row r="6" spans="1:5" ht="11.25" customHeight="1">
      <c r="A6" s="5"/>
      <c r="B6" s="5"/>
      <c r="C6" s="5"/>
      <c r="D6" s="5"/>
      <c r="E6" s="5"/>
    </row>
    <row r="7" spans="1:5" ht="11.25" customHeight="1">
      <c r="A7" s="20" t="s">
        <v>40</v>
      </c>
      <c r="E7" s="1">
        <v>1</v>
      </c>
    </row>
    <row r="8" spans="1:5" ht="11.25" customHeight="1">
      <c r="A8" s="52"/>
      <c r="B8" s="12" t="s">
        <v>62</v>
      </c>
      <c r="C8" s="12" t="s">
        <v>62</v>
      </c>
      <c r="D8" s="63" t="s">
        <v>63</v>
      </c>
      <c r="E8" s="64"/>
    </row>
    <row r="9" spans="1:5" ht="11.25" customHeight="1">
      <c r="A9" s="7" t="s">
        <v>64</v>
      </c>
      <c r="B9" s="13" t="s">
        <v>65</v>
      </c>
      <c r="C9" s="13" t="s">
        <v>66</v>
      </c>
      <c r="D9" s="12" t="s">
        <v>50</v>
      </c>
      <c r="E9" s="47" t="s">
        <v>67</v>
      </c>
    </row>
    <row r="10" spans="1:5" ht="11.25" customHeight="1">
      <c r="A10" s="10"/>
      <c r="B10" s="14"/>
      <c r="C10" s="9" t="s">
        <v>68</v>
      </c>
      <c r="D10" s="15" t="s">
        <v>69</v>
      </c>
      <c r="E10" s="48" t="s">
        <v>11</v>
      </c>
    </row>
    <row r="11" spans="1:6" ht="11.25" customHeight="1">
      <c r="A11" s="52" t="s">
        <v>41</v>
      </c>
      <c r="B11" s="26">
        <f>SUM(B12:B16)</f>
        <v>38304200</v>
      </c>
      <c r="C11" s="26">
        <f>SUM(C12:C16)</f>
        <v>38368983.48</v>
      </c>
      <c r="D11" s="26">
        <f>SUM(D12:D16)</f>
        <v>33407685.259999998</v>
      </c>
      <c r="E11" s="26">
        <f>D11/C11*100</f>
        <v>87.06950831109171</v>
      </c>
      <c r="F11" s="11"/>
    </row>
    <row r="12" spans="1:5" ht="11.25" customHeight="1">
      <c r="A12" s="49" t="s">
        <v>18</v>
      </c>
      <c r="B12" s="26">
        <v>2807000</v>
      </c>
      <c r="C12" s="28">
        <v>2807000</v>
      </c>
      <c r="D12" s="26">
        <v>2414602.84</v>
      </c>
      <c r="E12" s="26">
        <f aca="true" t="shared" si="0" ref="E12:E21">D12/C12*100</f>
        <v>86.02076380477376</v>
      </c>
    </row>
    <row r="13" spans="1:5" ht="11.25" customHeight="1">
      <c r="A13" s="49" t="s">
        <v>42</v>
      </c>
      <c r="B13" s="26">
        <f>14200-3000</f>
        <v>11200</v>
      </c>
      <c r="C13" s="28">
        <v>15101.73</v>
      </c>
      <c r="D13" s="26">
        <v>13977.19</v>
      </c>
      <c r="E13" s="26">
        <f t="shared" si="0"/>
        <v>92.55356836600839</v>
      </c>
    </row>
    <row r="14" spans="1:5" ht="11.25" customHeight="1">
      <c r="A14" s="49" t="s">
        <v>71</v>
      </c>
      <c r="B14" s="26">
        <f>396000-150000</f>
        <v>246000</v>
      </c>
      <c r="C14" s="28">
        <v>246000</v>
      </c>
      <c r="D14" s="26">
        <v>113008.49</v>
      </c>
      <c r="E14" s="26">
        <f t="shared" si="0"/>
        <v>45.93841056910569</v>
      </c>
    </row>
    <row r="15" spans="1:5" ht="11.25" customHeight="1">
      <c r="A15" s="49" t="s">
        <v>43</v>
      </c>
      <c r="B15" s="26">
        <f>64500-500-22000</f>
        <v>42000</v>
      </c>
      <c r="C15" s="28">
        <v>42000</v>
      </c>
      <c r="D15" s="26">
        <v>28479.27</v>
      </c>
      <c r="E15" s="26">
        <f t="shared" si="0"/>
        <v>67.80778571428571</v>
      </c>
    </row>
    <row r="16" spans="1:5" ht="11.25" customHeight="1">
      <c r="A16" s="49" t="s">
        <v>20</v>
      </c>
      <c r="B16" s="26">
        <f>13400000+18000+230000+13300000+1590000+6200000+460000</f>
        <v>35198000</v>
      </c>
      <c r="C16" s="26">
        <v>35258881.75</v>
      </c>
      <c r="D16" s="26">
        <v>30837617.47</v>
      </c>
      <c r="E16" s="26">
        <f t="shared" si="0"/>
        <v>87.4605657906323</v>
      </c>
    </row>
    <row r="17" spans="1:6" ht="11.25" customHeight="1">
      <c r="A17" s="49" t="s">
        <v>38</v>
      </c>
      <c r="B17" s="26">
        <f>3348200+70000</f>
        <v>3418200</v>
      </c>
      <c r="C17" s="41">
        <v>3931529.28</v>
      </c>
      <c r="D17" s="28">
        <v>3834807.39</v>
      </c>
      <c r="E17" s="26">
        <f t="shared" si="0"/>
        <v>97.53984052739906</v>
      </c>
      <c r="F17" s="42"/>
    </row>
    <row r="18" spans="1:5" ht="11.25" customHeight="1">
      <c r="A18" s="49" t="s">
        <v>36</v>
      </c>
      <c r="B18" s="26">
        <v>0</v>
      </c>
      <c r="C18" s="28">
        <v>0</v>
      </c>
      <c r="D18" s="28">
        <v>0</v>
      </c>
      <c r="E18" s="26">
        <v>0</v>
      </c>
    </row>
    <row r="19" spans="1:5" ht="11.25" customHeight="1">
      <c r="A19" s="49" t="s">
        <v>37</v>
      </c>
      <c r="B19" s="26">
        <f>682100+1000000+6500+358700+30000+53962140-B16-B17+816660-B13-B14-B15+1266100</f>
        <v>19206800</v>
      </c>
      <c r="C19" s="41">
        <v>22638348.89</v>
      </c>
      <c r="D19" s="28">
        <v>19604059.4</v>
      </c>
      <c r="E19" s="26">
        <f t="shared" si="0"/>
        <v>86.59668377431741</v>
      </c>
    </row>
    <row r="20" spans="1:5" ht="11.25" customHeight="1">
      <c r="A20" s="49" t="s">
        <v>57</v>
      </c>
      <c r="B20" s="26">
        <v>7039600</v>
      </c>
      <c r="C20" s="28">
        <v>7051354.49</v>
      </c>
      <c r="D20" s="30">
        <v>6067483.25</v>
      </c>
      <c r="E20" s="30">
        <f t="shared" si="0"/>
        <v>86.04706030032536</v>
      </c>
    </row>
    <row r="21" spans="1:6" ht="11.25" customHeight="1">
      <c r="A21" s="50" t="s">
        <v>6</v>
      </c>
      <c r="B21" s="31">
        <f>B11+B17+B18+B19-B20</f>
        <v>53889600</v>
      </c>
      <c r="C21" s="31">
        <f>C11+C17+C18+C19-C20</f>
        <v>57887507.16</v>
      </c>
      <c r="D21" s="31">
        <f>D11+D17+D18+D19-D20</f>
        <v>50779068.8</v>
      </c>
      <c r="E21" s="51">
        <f t="shared" si="0"/>
        <v>87.72025483779703</v>
      </c>
      <c r="F21" s="11"/>
    </row>
    <row r="22" spans="1:5" ht="11.25" customHeight="1">
      <c r="A22" s="52"/>
      <c r="B22" s="4"/>
      <c r="C22" s="4"/>
      <c r="D22" s="21"/>
      <c r="E22" s="53"/>
    </row>
    <row r="23" spans="1:5" ht="11.25" customHeight="1">
      <c r="A23" s="46" t="s">
        <v>22</v>
      </c>
      <c r="B23" s="12" t="s">
        <v>72</v>
      </c>
      <c r="C23" s="12" t="s">
        <v>72</v>
      </c>
      <c r="D23" s="63" t="s">
        <v>0</v>
      </c>
      <c r="E23" s="64"/>
    </row>
    <row r="24" spans="1:5" ht="11.25" customHeight="1">
      <c r="A24" s="7" t="s">
        <v>23</v>
      </c>
      <c r="B24" s="13" t="s">
        <v>65</v>
      </c>
      <c r="C24" s="13" t="s">
        <v>66</v>
      </c>
      <c r="D24" s="12" t="s">
        <v>50</v>
      </c>
      <c r="E24" s="47" t="s">
        <v>67</v>
      </c>
    </row>
    <row r="25" spans="1:5" ht="11.25" customHeight="1">
      <c r="A25" s="59"/>
      <c r="B25" s="14"/>
      <c r="C25" s="9" t="s">
        <v>70</v>
      </c>
      <c r="D25" s="15" t="s">
        <v>1</v>
      </c>
      <c r="E25" s="48" t="s">
        <v>12</v>
      </c>
    </row>
    <row r="26" spans="1:6" ht="11.25" customHeight="1">
      <c r="A26" s="52" t="s">
        <v>4</v>
      </c>
      <c r="B26" s="25">
        <f>SUM(B27:B29)</f>
        <v>10481200</v>
      </c>
      <c r="C26" s="25">
        <f>SUM(C27:C29)</f>
        <v>11492660.18</v>
      </c>
      <c r="D26" s="25">
        <f>SUM(D27:D29)</f>
        <v>10390942.24</v>
      </c>
      <c r="E26" s="25">
        <f>SUM(E27:E29)</f>
        <v>180.91015996491453</v>
      </c>
      <c r="F26" s="11"/>
    </row>
    <row r="27" spans="1:6" ht="11.25" customHeight="1">
      <c r="A27" s="49" t="s">
        <v>9</v>
      </c>
      <c r="B27" s="26">
        <v>5431600</v>
      </c>
      <c r="C27" s="23">
        <v>5664106.89</v>
      </c>
      <c r="D27" s="36">
        <v>5287172.58</v>
      </c>
      <c r="E27" s="54">
        <f>D27/C27*100</f>
        <v>93.34521192272204</v>
      </c>
      <c r="F27" s="11"/>
    </row>
    <row r="28" spans="1:6" ht="11.25" customHeight="1">
      <c r="A28" s="49" t="s">
        <v>24</v>
      </c>
      <c r="B28" s="26">
        <v>0</v>
      </c>
      <c r="C28" s="23">
        <v>0</v>
      </c>
      <c r="D28" s="36">
        <v>0</v>
      </c>
      <c r="E28" s="54">
        <v>0</v>
      </c>
      <c r="F28" s="11"/>
    </row>
    <row r="29" spans="1:6" ht="11.25" customHeight="1">
      <c r="A29" s="49" t="s">
        <v>10</v>
      </c>
      <c r="B29" s="26">
        <f>5055600-6000</f>
        <v>5049600</v>
      </c>
      <c r="C29" s="23">
        <f>5616632.81+211920.48</f>
        <v>5828553.29</v>
      </c>
      <c r="D29" s="36">
        <f>4891849.18+211920.48</f>
        <v>5103769.66</v>
      </c>
      <c r="E29" s="54">
        <f>D29/C29*100</f>
        <v>87.56494804219248</v>
      </c>
      <c r="F29" s="11"/>
    </row>
    <row r="30" spans="1:6" ht="11.25" customHeight="1">
      <c r="A30" s="49" t="s">
        <v>5</v>
      </c>
      <c r="B30" s="26">
        <f>SUM(B31:B33)</f>
        <v>395000</v>
      </c>
      <c r="C30" s="26">
        <f>SUM(C31:C33)</f>
        <v>1003384.97</v>
      </c>
      <c r="D30" s="36">
        <f>SUM(D31:D33)</f>
        <v>557469.91</v>
      </c>
      <c r="E30" s="26">
        <f>SUM(E31:E33)</f>
        <v>55.55892570326223</v>
      </c>
      <c r="F30" s="11"/>
    </row>
    <row r="31" spans="1:6" ht="11.25" customHeight="1">
      <c r="A31" s="49" t="s">
        <v>25</v>
      </c>
      <c r="B31" s="36">
        <f>495000-50000-50000</f>
        <v>395000</v>
      </c>
      <c r="C31" s="23">
        <f>981384.97+22000</f>
        <v>1003384.97</v>
      </c>
      <c r="D31" s="36">
        <f>535469.91+22000</f>
        <v>557469.91</v>
      </c>
      <c r="E31" s="54">
        <f>D31/C31*100</f>
        <v>55.55892570326223</v>
      </c>
      <c r="F31" s="11"/>
    </row>
    <row r="32" spans="1:6" ht="11.25" customHeight="1">
      <c r="A32" s="49" t="s">
        <v>26</v>
      </c>
      <c r="B32" s="36">
        <v>0</v>
      </c>
      <c r="C32" s="23">
        <v>0</v>
      </c>
      <c r="D32" s="36">
        <v>0</v>
      </c>
      <c r="E32" s="54">
        <v>0</v>
      </c>
      <c r="F32" s="11"/>
    </row>
    <row r="33" spans="1:6" ht="11.25" customHeight="1">
      <c r="A33" s="49" t="s">
        <v>27</v>
      </c>
      <c r="B33" s="36">
        <v>0</v>
      </c>
      <c r="C33" s="23">
        <v>0</v>
      </c>
      <c r="D33" s="36">
        <v>0</v>
      </c>
      <c r="E33" s="54">
        <v>0</v>
      </c>
      <c r="F33" s="11"/>
    </row>
    <row r="34" spans="1:6" ht="11.25" customHeight="1">
      <c r="A34" s="50" t="s">
        <v>39</v>
      </c>
      <c r="B34" s="27">
        <f>B26+B30</f>
        <v>10876200</v>
      </c>
      <c r="C34" s="27">
        <f>C26+C30</f>
        <v>12496045.15</v>
      </c>
      <c r="D34" s="27">
        <f>D26+D30</f>
        <v>10948412.15</v>
      </c>
      <c r="E34" s="27">
        <f>E26+E30</f>
        <v>236.46908566817677</v>
      </c>
      <c r="F34" s="11"/>
    </row>
    <row r="35" spans="1:6" ht="11.25" customHeight="1">
      <c r="A35" s="89"/>
      <c r="B35" s="90"/>
      <c r="C35" s="3"/>
      <c r="D35" s="3"/>
      <c r="E35" s="45"/>
      <c r="F35" s="11"/>
    </row>
    <row r="36" spans="1:5" ht="11.25" customHeight="1">
      <c r="A36" s="52"/>
      <c r="B36" s="12" t="s">
        <v>72</v>
      </c>
      <c r="C36" s="12" t="s">
        <v>72</v>
      </c>
      <c r="D36" s="63" t="s">
        <v>0</v>
      </c>
      <c r="E36" s="64"/>
    </row>
    <row r="37" spans="1:5" ht="11.25" customHeight="1">
      <c r="A37" s="7" t="s">
        <v>51</v>
      </c>
      <c r="B37" s="13" t="s">
        <v>65</v>
      </c>
      <c r="C37" s="13" t="s">
        <v>66</v>
      </c>
      <c r="D37" s="12" t="s">
        <v>50</v>
      </c>
      <c r="E37" s="47" t="s">
        <v>67</v>
      </c>
    </row>
    <row r="38" spans="1:5" ht="11.25" customHeight="1">
      <c r="A38" s="10"/>
      <c r="B38" s="10"/>
      <c r="C38" s="10"/>
      <c r="D38" s="15" t="s">
        <v>2</v>
      </c>
      <c r="E38" s="48" t="s">
        <v>13</v>
      </c>
    </row>
    <row r="39" spans="1:5" ht="11.25" customHeight="1">
      <c r="A39" s="49" t="s">
        <v>15</v>
      </c>
      <c r="B39" s="22">
        <f>B34</f>
        <v>10876200</v>
      </c>
      <c r="C39" s="22">
        <f>C34</f>
        <v>12496045.15</v>
      </c>
      <c r="D39" s="22">
        <f>D34</f>
        <v>10948412.15</v>
      </c>
      <c r="E39" s="55">
        <f>E34</f>
        <v>236.46908566817677</v>
      </c>
    </row>
    <row r="40" spans="1:5" s="16" customFormat="1" ht="11.25" customHeight="1">
      <c r="A40" s="49" t="s">
        <v>28</v>
      </c>
      <c r="B40" s="23">
        <v>0</v>
      </c>
      <c r="C40" s="23">
        <v>0</v>
      </c>
      <c r="D40" s="23">
        <v>0</v>
      </c>
      <c r="E40" s="36">
        <v>0</v>
      </c>
    </row>
    <row r="41" spans="1:5" s="16" customFormat="1" ht="11.25" customHeight="1">
      <c r="A41" s="49" t="s">
        <v>52</v>
      </c>
      <c r="B41" s="23">
        <f>SUM(B42:B44)</f>
        <v>3464200</v>
      </c>
      <c r="C41" s="23">
        <f>SUM(C42:C44)</f>
        <v>4893576.12</v>
      </c>
      <c r="D41" s="23">
        <f>SUM(D42:D44)</f>
        <v>4142302.8600000003</v>
      </c>
      <c r="E41" s="36">
        <f>SUM(E42:E44)</f>
        <v>31.9199829356077</v>
      </c>
    </row>
    <row r="42" spans="1:6" s="16" customFormat="1" ht="11.25" customHeight="1">
      <c r="A42" s="49" t="s">
        <v>53</v>
      </c>
      <c r="B42" s="23">
        <f>25000+341600+383000+495000+100000+65000+1470000+180000+80000+12600+3500+92500+140000+70000</f>
        <v>3458200</v>
      </c>
      <c r="C42" s="36">
        <f>25000+429989.75+431505.64+480000+100000+65000+1486092.37+363764.13+72240.73+6874.26+128511.92+9900+7569.89+178203.94+11400+292732.87+70000</f>
        <v>4158785.5</v>
      </c>
      <c r="D42" s="35">
        <f>3494731.29</f>
        <v>3494731.29</v>
      </c>
      <c r="E42" s="36">
        <f>D42/D39*100</f>
        <v>31.9199829356077</v>
      </c>
      <c r="F42" s="37"/>
    </row>
    <row r="43" spans="1:5" s="16" customFormat="1" ht="11.25" customHeight="1">
      <c r="A43" s="49" t="s">
        <v>55</v>
      </c>
      <c r="B43" s="23">
        <v>0</v>
      </c>
      <c r="C43" s="23">
        <v>0</v>
      </c>
      <c r="D43" s="23">
        <v>0</v>
      </c>
      <c r="E43" s="36">
        <v>0</v>
      </c>
    </row>
    <row r="44" spans="1:5" s="16" customFormat="1" ht="11.25" customHeight="1">
      <c r="A44" s="49" t="s">
        <v>56</v>
      </c>
      <c r="B44" s="23">
        <v>6000</v>
      </c>
      <c r="C44" s="23">
        <f>6000+494870.14+22000+211920.48</f>
        <v>734790.62</v>
      </c>
      <c r="D44" s="23">
        <f>413651.09+233920.48</f>
        <v>647571.5700000001</v>
      </c>
      <c r="E44" s="36">
        <v>0</v>
      </c>
    </row>
    <row r="45" spans="1:6" s="16" customFormat="1" ht="11.25" customHeight="1">
      <c r="A45" s="56" t="s">
        <v>7</v>
      </c>
      <c r="B45" s="71" t="s">
        <v>54</v>
      </c>
      <c r="C45" s="71" t="s">
        <v>54</v>
      </c>
      <c r="D45" s="71">
        <v>19916</v>
      </c>
      <c r="E45" s="71">
        <v>0</v>
      </c>
      <c r="F45" s="29"/>
    </row>
    <row r="46" spans="1:6" s="16" customFormat="1" ht="11.25" customHeight="1">
      <c r="A46" s="57" t="s">
        <v>8</v>
      </c>
      <c r="B46" s="72"/>
      <c r="C46" s="73"/>
      <c r="D46" s="72"/>
      <c r="E46" s="72"/>
      <c r="F46" s="29"/>
    </row>
    <row r="47" spans="1:5" ht="11.25" customHeight="1">
      <c r="A47" s="50" t="s">
        <v>16</v>
      </c>
      <c r="B47" s="24">
        <f>B39-B40-B41</f>
        <v>7412000</v>
      </c>
      <c r="C47" s="24">
        <f>C39-C40-C41</f>
        <v>7602469.03</v>
      </c>
      <c r="D47" s="24">
        <f>D39-D40-D41-D45</f>
        <v>6786193.29</v>
      </c>
      <c r="E47" s="58">
        <f>E39-E40-E41-E45</f>
        <v>204.54910273256908</v>
      </c>
    </row>
    <row r="48" spans="1:5" ht="11.25" customHeight="1">
      <c r="A48" s="52"/>
      <c r="B48" s="6"/>
      <c r="C48" s="3"/>
      <c r="D48" s="32"/>
      <c r="E48" s="45"/>
    </row>
    <row r="49" spans="1:5" ht="11.25" customHeight="1">
      <c r="A49" s="46"/>
      <c r="B49" s="91" t="s">
        <v>45</v>
      </c>
      <c r="C49" s="92"/>
      <c r="D49" s="92"/>
      <c r="E49" s="93"/>
    </row>
    <row r="50" spans="1:5" ht="11.25" customHeight="1">
      <c r="A50" s="7"/>
      <c r="B50" s="76" t="s">
        <v>80</v>
      </c>
      <c r="C50" s="77"/>
      <c r="D50" s="77"/>
      <c r="E50" s="78"/>
    </row>
    <row r="51" spans="1:5" ht="11.25" customHeight="1">
      <c r="A51" s="7" t="s">
        <v>44</v>
      </c>
      <c r="B51" s="46"/>
      <c r="C51" s="17"/>
      <c r="D51" s="47"/>
      <c r="E51" s="13" t="s">
        <v>59</v>
      </c>
    </row>
    <row r="52" spans="1:5" ht="11.25" customHeight="1">
      <c r="A52" s="7" t="s">
        <v>58</v>
      </c>
      <c r="B52" s="85" t="s">
        <v>46</v>
      </c>
      <c r="C52" s="65"/>
      <c r="D52" s="86"/>
      <c r="E52" s="13">
        <v>2009</v>
      </c>
    </row>
    <row r="53" spans="1:5" ht="11.25" customHeight="1">
      <c r="A53" s="7"/>
      <c r="B53" s="76"/>
      <c r="C53" s="77"/>
      <c r="D53" s="78"/>
      <c r="E53" s="13" t="s">
        <v>21</v>
      </c>
    </row>
    <row r="54" spans="1:5" ht="11.25" customHeight="1">
      <c r="A54" s="60" t="s">
        <v>17</v>
      </c>
      <c r="B54" s="66">
        <v>52704.76</v>
      </c>
      <c r="C54" s="67"/>
      <c r="D54" s="68"/>
      <c r="E54" s="27">
        <v>0</v>
      </c>
    </row>
    <row r="55" spans="1:5" ht="11.25" customHeight="1">
      <c r="A55" s="49"/>
      <c r="B55" s="3"/>
      <c r="C55" s="8"/>
      <c r="D55" s="8"/>
      <c r="E55" s="44"/>
    </row>
    <row r="56" spans="1:5" ht="11.25" customHeight="1">
      <c r="A56" s="79" t="s">
        <v>82</v>
      </c>
      <c r="B56" s="80"/>
      <c r="C56" s="80"/>
      <c r="D56" s="81"/>
      <c r="E56" s="69">
        <f>((D47-E54)/D11)*100</f>
        <v>20.3132699472756</v>
      </c>
    </row>
    <row r="57" spans="1:5" ht="11.25" customHeight="1">
      <c r="A57" s="82"/>
      <c r="B57" s="83"/>
      <c r="C57" s="83"/>
      <c r="D57" s="84"/>
      <c r="E57" s="70"/>
    </row>
    <row r="58" spans="1:5" ht="11.25" customHeight="1">
      <c r="A58" s="49"/>
      <c r="B58" s="3"/>
      <c r="C58" s="3"/>
      <c r="D58" s="3"/>
      <c r="E58" s="45"/>
    </row>
    <row r="59" spans="1:5" ht="11.25" customHeight="1">
      <c r="A59" s="46" t="s">
        <v>22</v>
      </c>
      <c r="B59" s="12" t="s">
        <v>72</v>
      </c>
      <c r="C59" s="12" t="s">
        <v>72</v>
      </c>
      <c r="D59" s="63" t="s">
        <v>0</v>
      </c>
      <c r="E59" s="64"/>
    </row>
    <row r="60" spans="1:5" ht="11.25" customHeight="1">
      <c r="A60" s="7" t="s">
        <v>29</v>
      </c>
      <c r="B60" s="13" t="s">
        <v>65</v>
      </c>
      <c r="C60" s="13" t="s">
        <v>66</v>
      </c>
      <c r="D60" s="12" t="s">
        <v>50</v>
      </c>
      <c r="E60" s="47" t="s">
        <v>67</v>
      </c>
    </row>
    <row r="61" spans="1:5" ht="11.25" customHeight="1">
      <c r="A61" s="9"/>
      <c r="B61" s="18"/>
      <c r="C61" s="15"/>
      <c r="D61" s="15" t="s">
        <v>3</v>
      </c>
      <c r="E61" s="48" t="s">
        <v>14</v>
      </c>
    </row>
    <row r="62" spans="1:5" ht="11.25" customHeight="1">
      <c r="A62" s="49" t="s">
        <v>30</v>
      </c>
      <c r="B62" s="26">
        <v>7411600</v>
      </c>
      <c r="C62" s="26">
        <v>7331438.42</v>
      </c>
      <c r="D62" s="26">
        <v>6369587.35</v>
      </c>
      <c r="E62" s="26">
        <f>D62/D69*100</f>
        <v>58.17818385655129</v>
      </c>
    </row>
    <row r="63" spans="1:5" ht="11.25" customHeight="1">
      <c r="A63" s="49" t="s">
        <v>31</v>
      </c>
      <c r="B63" s="26">
        <v>2057000</v>
      </c>
      <c r="C63" s="26">
        <v>3229302.75</v>
      </c>
      <c r="D63" s="26">
        <v>2924805.62</v>
      </c>
      <c r="E63" s="26">
        <f>D63/D69*100</f>
        <v>26.714427443252585</v>
      </c>
    </row>
    <row r="64" spans="1:5" ht="11.25" customHeight="1">
      <c r="A64" s="49" t="s">
        <v>32</v>
      </c>
      <c r="B64" s="26">
        <v>0</v>
      </c>
      <c r="C64" s="26">
        <v>0</v>
      </c>
      <c r="D64" s="26">
        <v>0</v>
      </c>
      <c r="E64" s="26">
        <v>0</v>
      </c>
    </row>
    <row r="65" spans="1:5" ht="11.25" customHeight="1">
      <c r="A65" s="49" t="s">
        <v>33</v>
      </c>
      <c r="B65" s="26">
        <v>18600</v>
      </c>
      <c r="C65" s="26">
        <v>15900</v>
      </c>
      <c r="D65" s="26">
        <v>4036.22</v>
      </c>
      <c r="E65" s="26">
        <f>D65/D69*100</f>
        <v>0.03686580249904093</v>
      </c>
    </row>
    <row r="66" spans="1:5" ht="11.25" customHeight="1">
      <c r="A66" s="49" t="s">
        <v>34</v>
      </c>
      <c r="B66" s="26">
        <v>198300</v>
      </c>
      <c r="C66" s="26">
        <v>332491.03</v>
      </c>
      <c r="D66" s="26">
        <v>298739.09</v>
      </c>
      <c r="E66" s="26">
        <f>D66/D69*100</f>
        <v>2.728606540447055</v>
      </c>
    </row>
    <row r="67" spans="1:5" ht="11.25" customHeight="1">
      <c r="A67" s="49" t="s">
        <v>35</v>
      </c>
      <c r="B67" s="26">
        <v>0</v>
      </c>
      <c r="C67" s="26">
        <v>0</v>
      </c>
      <c r="D67" s="26">
        <v>0</v>
      </c>
      <c r="E67" s="26">
        <v>0</v>
      </c>
    </row>
    <row r="68" spans="1:5" ht="11.25" customHeight="1">
      <c r="A68" s="10" t="s">
        <v>19</v>
      </c>
      <c r="B68" s="30">
        <v>1190700</v>
      </c>
      <c r="C68" s="30">
        <v>1586912.95</v>
      </c>
      <c r="D68" s="30">
        <v>1351243.87</v>
      </c>
      <c r="E68" s="26">
        <f>D68/D69*100</f>
        <v>12.341916357250035</v>
      </c>
    </row>
    <row r="69" spans="1:5" ht="11.25" customHeight="1">
      <c r="A69" s="50" t="s">
        <v>6</v>
      </c>
      <c r="B69" s="31">
        <f>SUM(B62:B68)</f>
        <v>10876200</v>
      </c>
      <c r="C69" s="31">
        <f>SUM(C62:C68)</f>
        <v>12496045.149999999</v>
      </c>
      <c r="D69" s="31">
        <f>SUM(D62:D68)</f>
        <v>10948412.149999999</v>
      </c>
      <c r="E69" s="31">
        <f>SUM(E62:E68)</f>
        <v>100</v>
      </c>
    </row>
    <row r="70" spans="1:5" ht="11.25" customHeight="1">
      <c r="A70" s="6" t="s">
        <v>77</v>
      </c>
      <c r="B70" s="6"/>
      <c r="C70" s="38"/>
      <c r="D70" s="38"/>
      <c r="E70" s="6"/>
    </row>
    <row r="71" spans="1:5" ht="11.25" customHeight="1">
      <c r="A71" s="3"/>
      <c r="B71" s="3"/>
      <c r="C71" s="32"/>
      <c r="D71" s="32"/>
      <c r="E71" s="3"/>
    </row>
    <row r="72" spans="1:5" ht="11.25" customHeight="1">
      <c r="A72" s="74" t="s">
        <v>81</v>
      </c>
      <c r="B72" s="75"/>
      <c r="C72" s="75"/>
      <c r="D72" s="75"/>
      <c r="E72" s="75"/>
    </row>
    <row r="73" spans="1:5" ht="11.25" customHeight="1">
      <c r="A73" s="75"/>
      <c r="B73" s="75"/>
      <c r="C73" s="75"/>
      <c r="D73" s="75"/>
      <c r="E73" s="75"/>
    </row>
    <row r="74" spans="1:5" ht="11.25" customHeight="1">
      <c r="A74" s="43"/>
      <c r="B74" s="43"/>
      <c r="C74" s="43"/>
      <c r="D74" s="43"/>
      <c r="E74" s="43"/>
    </row>
    <row r="75" spans="1:5" ht="11.25" customHeight="1">
      <c r="A75" s="61" t="s">
        <v>48</v>
      </c>
      <c r="B75" s="62"/>
      <c r="C75" s="62"/>
      <c r="D75" s="62"/>
      <c r="E75" s="62"/>
    </row>
    <row r="76" spans="1:5" ht="11.25" customHeight="1">
      <c r="A76" s="5" t="s">
        <v>49</v>
      </c>
      <c r="B76" s="19"/>
      <c r="C76" s="39"/>
      <c r="D76" s="19"/>
      <c r="E76" s="19"/>
    </row>
    <row r="77" spans="2:4" ht="11.25" customHeight="1">
      <c r="B77" s="40"/>
      <c r="C77" s="40"/>
      <c r="D77" s="40"/>
    </row>
    <row r="78" spans="2:4" ht="11.25" customHeight="1">
      <c r="B78" s="40"/>
      <c r="C78" s="40"/>
      <c r="D78" s="40"/>
    </row>
    <row r="80" spans="1:5" ht="11.25" customHeight="1">
      <c r="A80" s="33" t="s">
        <v>73</v>
      </c>
      <c r="B80" s="34"/>
      <c r="C80" s="34"/>
      <c r="D80" s="34" t="s">
        <v>74</v>
      </c>
      <c r="E80" s="34"/>
    </row>
    <row r="81" spans="1:5" ht="11.25" customHeight="1">
      <c r="A81" s="11" t="s">
        <v>76</v>
      </c>
      <c r="B81" s="3"/>
      <c r="C81" s="65" t="s">
        <v>75</v>
      </c>
      <c r="D81" s="65"/>
      <c r="E81" s="65"/>
    </row>
  </sheetData>
  <sheetProtection/>
  <mergeCells count="24">
    <mergeCell ref="A5:E5"/>
    <mergeCell ref="D8:E8"/>
    <mergeCell ref="B50:E50"/>
    <mergeCell ref="A35:B35"/>
    <mergeCell ref="B49:E49"/>
    <mergeCell ref="D36:E36"/>
    <mergeCell ref="A1:E1"/>
    <mergeCell ref="A2:E2"/>
    <mergeCell ref="A3:E3"/>
    <mergeCell ref="A4:E4"/>
    <mergeCell ref="D59:E59"/>
    <mergeCell ref="B53:D53"/>
    <mergeCell ref="A56:D57"/>
    <mergeCell ref="B52:D52"/>
    <mergeCell ref="A75:E75"/>
    <mergeCell ref="D23:E23"/>
    <mergeCell ref="C81:E81"/>
    <mergeCell ref="B54:D54"/>
    <mergeCell ref="E56:E57"/>
    <mergeCell ref="B45:B46"/>
    <mergeCell ref="C45:C46"/>
    <mergeCell ref="D45:D46"/>
    <mergeCell ref="E45:E46"/>
    <mergeCell ref="A72:E73"/>
  </mergeCells>
  <printOptions horizontalCentered="1"/>
  <pageMargins left="0.31496062992125984" right="0.1968503937007874" top="0.1968503937007874" bottom="0.5905511811023623" header="0.15748031496062992" footer="0.5118110236220472"/>
  <pageSetup fitToHeight="1" fitToWidth="1" horizontalDpi="300" verticalDpi="300" orientation="portrait" paperSize="9" scale="8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t-gambati</cp:lastModifiedBy>
  <cp:lastPrinted>2010-01-20T13:37:09Z</cp:lastPrinted>
  <dcterms:created xsi:type="dcterms:W3CDTF">2004-08-09T19:29:24Z</dcterms:created>
  <dcterms:modified xsi:type="dcterms:W3CDTF">2010-01-22T14:16:08Z</dcterms:modified>
  <cp:category/>
  <cp:version/>
  <cp:contentType/>
  <cp:contentStatus/>
</cp:coreProperties>
</file>